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/>
  <mc:AlternateContent xmlns:mc="http://schemas.openxmlformats.org/markup-compatibility/2006">
    <mc:Choice Requires="x15">
      <x15ac:absPath xmlns:x15ac="http://schemas.microsoft.com/office/spreadsheetml/2010/11/ac" url="D:\Users\michael\Documents\GitHub\testrepo\images\"/>
    </mc:Choice>
  </mc:AlternateContent>
  <xr:revisionPtr revIDLastSave="0" documentId="13_ncr:1_{4B186902-77C1-4619-A3DE-66AA3E439E84}" xr6:coauthVersionLast="43" xr6:coauthVersionMax="43" xr10:uidLastSave="{00000000-0000-0000-0000-000000000000}"/>
  <bookViews>
    <workbookView xWindow="9480" yWindow="2640" windowWidth="24615" windowHeight="18165" xr2:uid="{61307DF6-1A59-4B31-B14A-D6D4985B0A3F}"/>
  </bookViews>
  <sheets>
    <sheet name="portfolio" sheetId="1" r:id="rId1"/>
    <sheet name="stock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F6" i="1" l="1"/>
  <c r="F7" i="1"/>
  <c r="F8" i="1"/>
  <c r="F9" i="1"/>
  <c r="F10" i="1"/>
  <c r="F11" i="1"/>
  <c r="F5" i="1"/>
  <c r="D5" i="1"/>
  <c r="I5" i="1" s="1"/>
  <c r="D6" i="1"/>
  <c r="I6" i="1" s="1"/>
  <c r="D7" i="1"/>
  <c r="I7" i="1" s="1"/>
  <c r="D8" i="1"/>
  <c r="I8" i="1" s="1"/>
  <c r="D9" i="1"/>
  <c r="I9" i="1" s="1"/>
  <c r="I10" i="1"/>
  <c r="D11" i="1"/>
  <c r="I11" i="1" s="1"/>
  <c r="E8" i="1" l="1"/>
  <c r="E9" i="1"/>
  <c r="G9" i="1" s="1"/>
  <c r="E5" i="1"/>
  <c r="E7" i="1"/>
  <c r="E6" i="1"/>
  <c r="E10" i="1"/>
  <c r="I12" i="1"/>
  <c r="E11" i="1"/>
  <c r="K10" i="1" l="1"/>
  <c r="L10" i="1"/>
  <c r="J10" i="1"/>
  <c r="K6" i="1"/>
  <c r="L6" i="1"/>
  <c r="J6" i="1"/>
  <c r="L9" i="1"/>
  <c r="J9" i="1"/>
  <c r="K9" i="1"/>
  <c r="L5" i="1"/>
  <c r="J5" i="1"/>
  <c r="K5" i="1"/>
  <c r="J11" i="1"/>
  <c r="K11" i="1"/>
  <c r="L11" i="1"/>
  <c r="J7" i="1"/>
  <c r="L7" i="1"/>
  <c r="K7" i="1"/>
  <c r="J8" i="1"/>
  <c r="K8" i="1"/>
  <c r="L8" i="1"/>
  <c r="G6" i="1"/>
  <c r="G8" i="1"/>
  <c r="G5" i="1"/>
  <c r="G10" i="1"/>
  <c r="E12" i="1"/>
  <c r="G7" i="1"/>
  <c r="G11" i="1"/>
  <c r="L12" i="1" l="1"/>
  <c r="G12" i="1"/>
  <c r="K12" i="1"/>
  <c r="J12" i="1"/>
</calcChain>
</file>

<file path=xl/sharedStrings.xml><?xml version="1.0" encoding="utf-8"?>
<sst xmlns="http://schemas.openxmlformats.org/spreadsheetml/2006/main" count="45" uniqueCount="36">
  <si>
    <t>Name</t>
  </si>
  <si>
    <t>Ticker</t>
  </si>
  <si>
    <t>Shares</t>
  </si>
  <si>
    <t>Price</t>
  </si>
  <si>
    <t>Value</t>
  </si>
  <si>
    <t>Change</t>
  </si>
  <si>
    <t>Day Gain</t>
  </si>
  <si>
    <t>Avg Cost</t>
  </si>
  <si>
    <t>Total Gain</t>
  </si>
  <si>
    <t>USA</t>
  </si>
  <si>
    <t>Europe</t>
  </si>
  <si>
    <t>Asia</t>
  </si>
  <si>
    <t>Microsoft</t>
  </si>
  <si>
    <t>MSFT</t>
  </si>
  <si>
    <t>Apple</t>
  </si>
  <si>
    <t>AAPL</t>
  </si>
  <si>
    <t>Euro</t>
  </si>
  <si>
    <t>Total</t>
  </si>
  <si>
    <t>Price and Day Change % are updated automatically by</t>
  </si>
  <si>
    <t>Stock Connector.</t>
  </si>
  <si>
    <t>Day Change %</t>
  </si>
  <si>
    <t>USA %</t>
  </si>
  <si>
    <t>Europe %</t>
  </si>
  <si>
    <t>Asia %</t>
  </si>
  <si>
    <t>GOOG</t>
  </si>
  <si>
    <t>Use Stock Connector in Excel 2013 or later, Excel Online, and Excel for iPad by clicking Insert &gt; Get Add-ins.</t>
  </si>
  <si>
    <t>Vanguard International Stock Fund</t>
  </si>
  <si>
    <t>EUR/USD</t>
  </si>
  <si>
    <t>Alphabet</t>
  </si>
  <si>
    <t>To change the list of connected stocks, go to the second sheet called "stocks" and use the task pane to choose new ones.</t>
  </si>
  <si>
    <t>Click                                to try Stock Connector, then click</t>
  </si>
  <si>
    <t>VXUS</t>
  </si>
  <si>
    <t>VOO</t>
  </si>
  <si>
    <t>Vanguard S&amp;P 500 Fund</t>
  </si>
  <si>
    <t>BTC/USD</t>
  </si>
  <si>
    <t>Bitcoin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</si>
</sst>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3A1FFF"/>
      <name val="Calibri"/>
      <family val="2"/>
      <scheme val="minor"/>
    </font>
    <font>
      <sz val="11"/>
      <color rgb="FF3A1FFF"/>
      <name val="Calibri"/>
      <family val="2"/>
      <scheme val="minor"/>
    </font>
    <font>
      <sz val="20"/>
      <color rgb="FF3A1FFF"/>
      <name val="Calibri"/>
      <family val="2"/>
      <scheme val="minor"/>
    </font>
    <font>
      <b/>
      <sz val="11"/>
      <color rgb="FF3A1F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2" applyFont="1"/>
    <xf numFmtId="44" fontId="4" fillId="0" borderId="0" xfId="2" applyFont="1"/>
    <xf numFmtId="10" fontId="0" fillId="0" borderId="0" xfId="3" applyNumberFormat="1" applyFont="1"/>
    <xf numFmtId="44" fontId="5" fillId="0" borderId="0" xfId="2" applyFont="1"/>
    <xf numFmtId="164" fontId="0" fillId="0" borderId="0" xfId="2" applyNumberFormat="1" applyFont="1"/>
    <xf numFmtId="164" fontId="0" fillId="0" borderId="0" xfId="0" applyNumberFormat="1"/>
    <xf numFmtId="44" fontId="0" fillId="0" borderId="0" xfId="0" applyNumberFormat="1"/>
    <xf numFmtId="44" fontId="5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0" fontId="7" fillId="0" borderId="0" xfId="4" applyFont="1"/>
    <xf numFmtId="0" fontId="2" fillId="2" borderId="0" xfId="0" applyFont="1" applyFill="1"/>
    <xf numFmtId="0" fontId="8" fillId="0" borderId="0" xfId="0" applyFont="1"/>
    <xf numFmtId="10" fontId="8" fillId="0" borderId="0" xfId="3" applyNumberFormat="1" applyFont="1"/>
    <xf numFmtId="9" fontId="0" fillId="0" borderId="0" xfId="0" applyNumberFormat="1"/>
    <xf numFmtId="165" fontId="0" fillId="0" borderId="0" xfId="0" applyNumberFormat="1"/>
    <xf numFmtId="44" fontId="0" fillId="0" borderId="0" xfId="2" applyNumberFormat="1" applyFont="1"/>
    <xf numFmtId="44" fontId="0" fillId="0" borderId="0" xfId="0" applyNumberFormat="1" applyFont="1"/>
    <xf numFmtId="0" fontId="9" fillId="3" borderId="0" xfId="0" applyFont="1" applyFill="1" applyAlignment="1">
      <alignment vertical="center"/>
    </xf>
    <xf numFmtId="0" fontId="10" fillId="3" borderId="4" xfId="0" applyFont="1" applyFill="1" applyBorder="1"/>
    <xf numFmtId="0" fontId="10" fillId="3" borderId="0" xfId="0" applyFont="1" applyFill="1" applyBorder="1"/>
    <xf numFmtId="166" fontId="0" fillId="0" borderId="0" xfId="1" applyNumberFormat="1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7"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34" formatCode="_(&quot;$&quot;* #,##0.00_);_(&quot;$&quot;* \(#,##0.00\);_(&quot;$&quot;* &quot;-&quot;??_);_(@_)"/>
    </dxf>
    <dxf>
      <numFmt numFmtId="166" formatCode="_(* #,##0_);_(* \(#,##0\);_(* &quot;-&quot;??_);_(@_)"/>
    </dxf>
    <dxf>
      <border outline="0">
        <bottom style="thin">
          <color indexed="64"/>
        </bottom>
      </border>
    </dxf>
    <dxf>
      <font>
        <color rgb="FFC0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Allocations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DD-4543-B11D-671EAAC86B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DD-4543-B11D-671EAAC86B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9DD-4543-B11D-671EAAC86B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9DD-4543-B11D-671EAAC86B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9DD-4543-B11D-671EAAC86B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9DD-4543-B11D-671EAAC86B33}"/>
              </c:ext>
            </c:extLst>
          </c:dPt>
          <c:dLbls>
            <c:dLbl>
              <c:idx val="0"/>
              <c:layout>
                <c:manualLayout>
                  <c:x val="6.6780327905155965E-2"/>
                  <c:y val="2.63509663933984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78110236220472"/>
                      <c:h val="0.21347262806565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9DD-4543-B11D-671EAAC86B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9DD-4543-B11D-671EAAC86B33}"/>
                </c:ext>
              </c:extLst>
            </c:dLbl>
            <c:dLbl>
              <c:idx val="2"/>
              <c:layout>
                <c:manualLayout>
                  <c:x val="0.16442174728158968"/>
                  <c:y val="-1.39372771315987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DD-4543-B11D-671EAAC86B33}"/>
                </c:ext>
              </c:extLst>
            </c:dLbl>
            <c:dLbl>
              <c:idx val="3"/>
              <c:layout>
                <c:manualLayout>
                  <c:x val="0"/>
                  <c:y val="0.283391484579737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46931202565194"/>
                      <c:h val="0.29813884308162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DD-4543-B11D-671EAAC86B33}"/>
                </c:ext>
              </c:extLst>
            </c:dLbl>
            <c:dLbl>
              <c:idx val="4"/>
              <c:layout>
                <c:manualLayout>
                  <c:x val="-7.4023097112860897E-2"/>
                  <c:y val="6.9686202754093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17142857142853"/>
                      <c:h val="0.35423912709479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9DD-4543-B11D-671EAAC86B33}"/>
                </c:ext>
              </c:extLst>
            </c:dLbl>
            <c:dLbl>
              <c:idx val="5"/>
              <c:layout>
                <c:manualLayout>
                  <c:x val="3.9180652418447696E-2"/>
                  <c:y val="5.6948043586730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84891407460937"/>
                      <c:h val="0.20688179827911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9DD-4543-B11D-671EAAC86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portfolio!$A$5:$A$10</c:f>
              <c:strCache>
                <c:ptCount val="6"/>
                <c:pt idx="0">
                  <c:v>Microsoft</c:v>
                </c:pt>
                <c:pt idx="1">
                  <c:v>Apple</c:v>
                </c:pt>
                <c:pt idx="2">
                  <c:v>Alphabet</c:v>
                </c:pt>
                <c:pt idx="3">
                  <c:v>Vanguard International Stock Fund</c:v>
                </c:pt>
                <c:pt idx="4">
                  <c:v>Vanguard S&amp;P 500 Fund</c:v>
                </c:pt>
                <c:pt idx="5">
                  <c:v>Bitcoin</c:v>
                </c:pt>
              </c:strCache>
            </c:strRef>
          </c:cat>
          <c:val>
            <c:numRef>
              <c:f>portfolio!$E$5:$E$10</c:f>
              <c:numCache>
                <c:formatCode>_("$"* #,##0.00_);_("$"* \(#,##0.00\);_("$"* "-"??_);_(@_)</c:formatCode>
                <c:ptCount val="6"/>
                <c:pt idx="0">
                  <c:v>1652213.51</c:v>
                </c:pt>
                <c:pt idx="1">
                  <c:v>1893855.04</c:v>
                </c:pt>
                <c:pt idx="2">
                  <c:v>2704462.8600000003</c:v>
                </c:pt>
                <c:pt idx="3">
                  <c:v>2297310.36</c:v>
                </c:pt>
                <c:pt idx="4">
                  <c:v>910175.6399999999</c:v>
                </c:pt>
                <c:pt idx="5">
                  <c:v>1103815.08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DD-4543-B11D-671EAAC86B3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Geographic</a:t>
            </a:r>
            <a:r>
              <a:rPr lang="en-US" baseline="0"/>
              <a:t> Diversification</a:t>
            </a:r>
            <a:endParaRPr lang="en-US"/>
          </a:p>
        </c:rich>
      </c:tx>
      <c:layout>
        <c:manualLayout>
          <c:xMode val="edge"/>
          <c:yMode val="edge"/>
          <c:x val="0.1207218908957135"/>
          <c:y val="2.4294402224112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portfolio!$J$4:$L$4</c:f>
              <c:strCache>
                <c:ptCount val="3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7D-4640-8055-740AC6264194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7D-4640-8055-740AC6264194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7D-4640-8055-740AC626419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dk1">
                          <a:tint val="885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57D-4640-8055-740AC626419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dk1">
                          <a:tint val="5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57D-4640-8055-740AC626419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dk1">
                          <a:tint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57D-4640-8055-740AC6264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dk1">
                        <a:tint val="885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[1]portfolio!$J$4:$L$4</c:f>
              <c:strCache>
                <c:ptCount val="3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portfolio!$J$12:$L$12</c:f>
              <c:numCache>
                <c:formatCode>_("$"* #,##0_);_("$"* \(#,##0\);_("$"* "-"??_);_(@_)</c:formatCode>
                <c:ptCount val="3"/>
                <c:pt idx="0">
                  <c:v>6350650.7303999998</c:v>
                </c:pt>
                <c:pt idx="1">
                  <c:v>3014631.7979999995</c:v>
                </c:pt>
                <c:pt idx="2">
                  <c:v>1319401.4256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7D-4640-8055-740AC626419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2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0</xdr:row>
      <xdr:rowOff>85725</xdr:rowOff>
    </xdr:from>
    <xdr:to>
      <xdr:col>2</xdr:col>
      <xdr:colOff>352425</xdr:colOff>
      <xdr:row>0</xdr:row>
      <xdr:rowOff>734869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92FD6577-8824-4091-BB2E-E23B3999E456}"/>
            </a:ext>
          </a:extLst>
        </xdr:cNvPr>
        <xdr:cNvGrpSpPr/>
      </xdr:nvGrpSpPr>
      <xdr:grpSpPr>
        <a:xfrm>
          <a:off x="628649" y="85725"/>
          <a:ext cx="1524001" cy="649144"/>
          <a:chOff x="638176" y="100012"/>
          <a:chExt cx="1581150" cy="649144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827286EE-5B1B-4CD8-8EEA-7750C9D47E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5798" b="7971"/>
          <a:stretch/>
        </xdr:blipFill>
        <xdr:spPr>
          <a:xfrm>
            <a:off x="638176" y="466726"/>
            <a:ext cx="1581150" cy="282430"/>
          </a:xfrm>
          <a:prstGeom prst="rect">
            <a:avLst/>
          </a:prstGeom>
          <a:ln w="19050">
            <a:solidFill>
              <a:srgbClr val="3A1FFF"/>
            </a:solidFill>
          </a:ln>
        </xdr:spPr>
      </xdr:pic>
      <xdr:sp macro="" textlink="">
        <xdr:nvSpPr>
          <xdr:cNvPr id="19" name="Right Arrow 5">
            <a:extLst>
              <a:ext uri="{FF2B5EF4-FFF2-40B4-BE49-F238E27FC236}">
                <a16:creationId xmlns:a16="http://schemas.microsoft.com/office/drawing/2014/main" id="{0ADC4513-4572-4493-8EF6-FBABD8B9330C}"/>
              </a:ext>
            </a:extLst>
          </xdr:cNvPr>
          <xdr:cNvSpPr/>
        </xdr:nvSpPr>
        <xdr:spPr>
          <a:xfrm rot="16200000">
            <a:off x="1578769" y="135731"/>
            <a:ext cx="357187" cy="285750"/>
          </a:xfrm>
          <a:prstGeom prst="rightArrow">
            <a:avLst/>
          </a:prstGeom>
          <a:solidFill>
            <a:srgbClr val="3A1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47625</xdr:colOff>
      <xdr:row>0</xdr:row>
      <xdr:rowOff>123825</xdr:rowOff>
    </xdr:from>
    <xdr:to>
      <xdr:col>10</xdr:col>
      <xdr:colOff>638176</xdr:colOff>
      <xdr:row>0</xdr:row>
      <xdr:rowOff>1066682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313A179-36D0-4E63-99A9-FA384D8BDEB3}"/>
            </a:ext>
          </a:extLst>
        </xdr:cNvPr>
        <xdr:cNvGrpSpPr/>
      </xdr:nvGrpSpPr>
      <xdr:grpSpPr>
        <a:xfrm>
          <a:off x="5848350" y="123825"/>
          <a:ext cx="3343276" cy="942857"/>
          <a:chOff x="6619875" y="142875"/>
          <a:chExt cx="3181351" cy="942857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id="{4B2FFEF9-9E27-43E1-8511-41307F49F8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19875" y="142875"/>
            <a:ext cx="2819048" cy="942857"/>
          </a:xfrm>
          <a:prstGeom prst="rect">
            <a:avLst/>
          </a:prstGeom>
          <a:ln w="19050">
            <a:solidFill>
              <a:schemeClr val="accent1"/>
            </a:solidFill>
          </a:ln>
        </xdr:spPr>
      </xdr:pic>
      <xdr:sp macro="" textlink="">
        <xdr:nvSpPr>
          <xdr:cNvPr id="22" name="Right Arrow 6">
            <a:extLst>
              <a:ext uri="{FF2B5EF4-FFF2-40B4-BE49-F238E27FC236}">
                <a16:creationId xmlns:a16="http://schemas.microsoft.com/office/drawing/2014/main" id="{3F23AB6A-5688-42AE-990D-55183166FDB6}"/>
              </a:ext>
            </a:extLst>
          </xdr:cNvPr>
          <xdr:cNvSpPr/>
        </xdr:nvSpPr>
        <xdr:spPr>
          <a:xfrm>
            <a:off x="9439276" y="466725"/>
            <a:ext cx="361950" cy="285750"/>
          </a:xfrm>
          <a:prstGeom prst="rightArrow">
            <a:avLst/>
          </a:prstGeom>
          <a:solidFill>
            <a:srgbClr val="3A1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28575</xdr:colOff>
      <xdr:row>12</xdr:row>
      <xdr:rowOff>95250</xdr:rowOff>
    </xdr:from>
    <xdr:to>
      <xdr:col>4</xdr:col>
      <xdr:colOff>76200</xdr:colOff>
      <xdr:row>26</xdr:row>
      <xdr:rowOff>161926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F7F5B8DE-0609-4FBC-B402-7C504ABCD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666749</xdr:colOff>
      <xdr:row>12</xdr:row>
      <xdr:rowOff>95250</xdr:rowOff>
    </xdr:from>
    <xdr:to>
      <xdr:col>8</xdr:col>
      <xdr:colOff>323849</xdr:colOff>
      <xdr:row>26</xdr:row>
      <xdr:rowOff>161925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3F1B235-71E8-4C62-A6FF-A8AC19C02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Downloads/portfolio_sample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tocks"/>
    </sheetNames>
    <sheetDataSet>
      <sheetData sheetId="0">
        <row r="4">
          <cell r="J4" t="str">
            <v>USA</v>
          </cell>
          <cell r="K4" t="str">
            <v>Europe</v>
          </cell>
          <cell r="L4" t="str">
            <v>Asia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CF5F93-F5F1-489A-B109-79069CB90DDC}" name="Table1" displayName="Table1" ref="A4:L12" totalsRowCount="1" headerRowBorderDxfId="14">
  <autoFilter ref="A4:L11" xr:uid="{A524554B-F564-4A22-9EBD-7FB0DEB9ED18}"/>
  <tableColumns count="12">
    <tableColumn id="1" xr3:uid="{429EB712-94C5-40F6-88BC-E79C442DB41F}" name="Name" totalsRowLabel="Total"/>
    <tableColumn id="12" xr3:uid="{142F7692-1FBC-461E-BE5C-CDCF6DE1401C}" name="Ticker"/>
    <tableColumn id="3" xr3:uid="{0B98846B-2653-4432-9823-268B468AB6C1}" name="Shares" dataDxfId="13" dataCellStyle="Comma"/>
    <tableColumn id="4" xr3:uid="{2BB93261-05B0-43CD-B8E2-DD06F151C8DA}" name="Price" dataDxfId="12" totalsRowDxfId="7" dataCellStyle="Currency">
      <calculatedColumnFormula>VLOOKUP(Table1[[#This Row],[Ticker]],stocks!A$5:C$11,2,FALSE)</calculatedColumnFormula>
    </tableColumn>
    <tableColumn id="5" xr3:uid="{228CA143-8A0D-4D8A-94DA-332417706F42}" name="Value" totalsRowFunction="sum" totalsRowDxfId="6" dataCellStyle="Currency">
      <calculatedColumnFormula>Table1[[#This Row],[Price]]*Table1[[#This Row],[Shares]]</calculatedColumnFormula>
    </tableColumn>
    <tableColumn id="6" xr3:uid="{98840640-1109-42BF-9618-8D11C2254950}" name="Change">
      <calculatedColumnFormula>VLOOKUP(Table1[[#This Row],[Ticker]],stocks!A$5:C$103,3,FALSE)</calculatedColumnFormula>
    </tableColumn>
    <tableColumn id="7" xr3:uid="{6010B55F-0E16-43CD-904A-7D5D516A91D9}" name="Day Gain" totalsRowFunction="sum" totalsRowDxfId="5" dataCellStyle="Currency">
      <calculatedColumnFormula>Table1[[#This Row],[Value]]-Table1[[#This Row],[Value]]/(Table1[[#This Row],[Change]]+1)</calculatedColumnFormula>
    </tableColumn>
    <tableColumn id="8" xr3:uid="{19E0A266-F907-4B5D-A6D7-1756CD7A843D}" name="Avg Cost" totalsRowDxfId="4" dataCellStyle="Currency"/>
    <tableColumn id="9" xr3:uid="{73E0053B-673F-4DFC-80B2-05D1DCB2912F}" name="Total Gain" totalsRowFunction="sum" dataDxfId="11" totalsRowDxfId="3" dataCellStyle="Currency">
      <calculatedColumnFormula>(Table1[[#This Row],[Price]]-Table1[[#This Row],[Avg Cost]])*Table1[[#This Row],[Shares]]</calculatedColumnFormula>
    </tableColumn>
    <tableColumn id="2" xr3:uid="{58877AB0-D7D4-423B-B85C-36DF2B23BFB4}" name="USA" totalsRowFunction="sum" dataDxfId="10" totalsRowDxfId="2" dataCellStyle="Currency">
      <calculatedColumnFormula>Table1[[#This Row],[Value]]*VLOOKUP(Table1[[#This Row],[Ticker]],stocks!A$5:F$100,4,FALSE)</calculatedColumnFormula>
    </tableColumn>
    <tableColumn id="10" xr3:uid="{AD0AB2B0-7695-4537-892D-253DEF78AB93}" name="Europe" totalsRowFunction="sum" dataDxfId="9" totalsRowDxfId="1">
      <calculatedColumnFormula>Table1[[#This Row],[Value]]*VLOOKUP(Table1[[#This Row],[Ticker]],stocks!$A$5:$F$100,5,FALSE)</calculatedColumnFormula>
    </tableColumn>
    <tableColumn id="11" xr3:uid="{C94E3915-6F15-468F-AF68-14801F98D499}" name="Asia" totalsRowFunction="sum" dataDxfId="8" totalsRowDxfId="0">
      <calculatedColumnFormula>Table1[[#This Row],[Value]]*VLOOKUP(Table1[[#This Row],[Ticker]],stocks!$A$5:$F$100,6,FALSE)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E0B019F-ABEE-4427-AAB9-FD724E9A734A}">
  <we:reference id="wa104379220" version="6.0.0.0" store="en-US" storeType="OMEX"/>
  <we:alternateReferences>
    <we:reference id="WA104379220" version="6.0.0.0" store="" storeType="OMEX"/>
  </we:alternateReferences>
  <we:properties>
    <we:property name="updateIntervalIndex" value="2"/>
    <we:property name="stocksSources" value="{&quot;MSFT&quot;:0,&quot;AAPL&quot;:0,&quot;GOOG&quot;:0,&quot;EUR____USD&quot;:0,&quot;VXUS&quot;:0,&quot;VOO&quot;:0,&quot;BTC____USD&quot;:0}"/>
    <we:property name="stocksOrder" value="[&quot;MSFT&quot;,&quot;AAPL&quot;,&quot;GOOG&quot;,&quot;VXUS&quot;,&quot;VOO&quot;,&quot;BTC____USD&quot;,&quot;EUR____USD&quot;]"/>
    <we:property name="stocksChange" value="{&quot;EUR____USDchange&quot;:[&quot;EUR____USD&quot;,-0.008086253369272144,1.104],&quot;AAPLchange&quot;:[&quot;AAPL&quot;,0.020595842513650764,213.08],&quot;MSFTchange&quot;:[&quot;MSFT&quot;,-0.028785179907374392,136.31],&quot;GOOGchange&quot;:[&quot;GOOG&quot;,-0.006538028306969035,1217.13],&quot;VXUSchange&quot;:[&quot;VXUS&quot;,-0.007869481765835018,51.69],&quot;VOOchange&quot;:[&quot;VOO&quot;,-0.011331957568516681,273.08],&quot;BTC____USDchange&quot;:[&quot;BTC____USD&quot;,0.018203402031075417,9958.07]}"/>
    <we:property name="stocks" value="{&quot;MSFT&quot;:[&quot;MSFT&quot;,136.31,-0.028785179907374392],&quot;AAPL&quot;:[&quot;AAPL&quot;,213.08,0.020595842513650764],&quot;GOOG&quot;:[&quot;GOOG&quot;,1217.13,-0.006538028306969035],&quot;EUR____USD&quot;:[&quot;EUR____USD&quot;,1.104,-0.008086253369272144],&quot;VXUS&quot;:[&quot;VXUS&quot;,51.69,-0.007869481765835018],&quot;VOO&quot;:[&quot;VOO&quot;,273.08,-0.011331957568516681],&quot;BTC____USD&quot;:[&quot;BTC____USD&quot;,9958.07,0.018203402031075417]}"/>
    <we:property name="Office.AutoShowTaskpaneWithDocument" value="true"/>
  </we:properties>
  <we:bindings>
    <we:binding id="AAPL" type="text" appref="{346FECC2-5FC1-4719-8BE8-C06A8C8F4A30}"/>
    <we:binding id="EUR____USD" type="text" appref="{B06360EE-1AF8-4C09-AA33-2E56BA9B3E3F}"/>
    <we:binding id="EUR____USDchange" type="text" appref="{B9A78F2D-E297-42D6-BE25-AF45FFB929BC}"/>
    <we:binding id="AAPLchange" type="text" appref="{84D4A591-4AC2-4086-BE80-9A93B2CB260D}"/>
    <we:binding id="GOOG" type="text" appref="{566CBCD1-E1AA-4F6B-9B6D-4CBEC9C6E2FF}"/>
    <we:binding id="GOOGchange" type="text" appref="{B9300FED-B854-44BA-AB79-C4025DAEAE68}"/>
    <we:binding id="MSFT" type="text" appref="{1022BB3C-C2EF-4912-BA0E-EAB6343FEB96}"/>
    <we:binding id="MSFTchange" type="text" appref="{6FDC2B6E-36C1-48B0-B91C-A1D6BA892A8C}"/>
    <we:binding id="VXUS" type="text" appref="{A267FF8B-CF17-48F5-9B56-DD89277A409C}"/>
    <we:binding id="VXUSchange" type="text" appref="{A5740C21-7922-4764-88F8-4FC3745699A5}"/>
    <we:binding id="VOO" type="text" appref="{50704B6D-5EF7-4503-A6E6-1FEA87642B90}"/>
    <we:binding id="VOOchange" type="text" appref="{8224B2C9-A675-401F-9B4B-1D48490ACDCD}"/>
    <we:binding id="BTC____USD" type="text" appref="{1BC87A18-CCE2-4A0F-9C8E-E2B35C43E828}"/>
    <we:binding id="BTC____USDchange" type="text" appref="{477A0E1B-BCC0-4ABF-9E95-A7191239692F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ore.office.com/stock-connector-WA104379220.aspx?assetid=WA104379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A3AA-FF13-47AE-BD24-6D707EA81A64}">
  <dimension ref="A1:XFD12"/>
  <sheetViews>
    <sheetView tabSelected="1" workbookViewId="0">
      <selection activeCell="I17" sqref="I17"/>
    </sheetView>
  </sheetViews>
  <sheetFormatPr defaultRowHeight="15" x14ac:dyDescent="0.25"/>
  <cols>
    <col min="1" max="1" width="17.85546875" customWidth="1"/>
    <col min="3" max="3" width="11" customWidth="1"/>
    <col min="4" max="4" width="11.28515625" style="19" customWidth="1"/>
    <col min="5" max="5" width="15.140625" customWidth="1"/>
    <col min="6" max="6" width="9.140625" customWidth="1"/>
    <col min="7" max="7" width="13.42578125" customWidth="1"/>
    <col min="8" max="8" width="11.5703125" style="1" bestFit="1" customWidth="1"/>
    <col min="9" max="9" width="16.42578125" customWidth="1"/>
    <col min="10" max="10" width="13.28515625" customWidth="1"/>
    <col min="11" max="11" width="13.85546875" customWidth="1"/>
    <col min="12" max="12" width="14.42578125" customWidth="1"/>
  </cols>
  <sheetData>
    <row r="1" spans="1:16384" ht="89.25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  <c r="XFD1" s="21"/>
    </row>
    <row r="2" spans="1:16384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A2" s="22"/>
      <c r="XFB2" s="22"/>
      <c r="XFC2" s="22"/>
      <c r="XFD2" s="22"/>
    </row>
    <row r="3" spans="1:1638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x14ac:dyDescent="0.25">
      <c r="A4" t="s">
        <v>0</v>
      </c>
      <c r="B4" t="s">
        <v>1</v>
      </c>
      <c r="C4" t="s">
        <v>2</v>
      </c>
      <c r="D4" t="s">
        <v>3</v>
      </c>
      <c r="E4" s="1" t="s">
        <v>4</v>
      </c>
      <c r="F4" t="s">
        <v>5</v>
      </c>
      <c r="G4" s="1" t="s">
        <v>6</v>
      </c>
      <c r="H4" t="s">
        <v>7</v>
      </c>
      <c r="I4" s="2" t="s">
        <v>8</v>
      </c>
      <c r="J4" t="s">
        <v>9</v>
      </c>
      <c r="K4" t="s">
        <v>10</v>
      </c>
      <c r="L4" t="s">
        <v>11</v>
      </c>
    </row>
    <row r="5" spans="1:16384" x14ac:dyDescent="0.25">
      <c r="A5" t="s">
        <v>12</v>
      </c>
      <c r="B5" t="s">
        <v>13</v>
      </c>
      <c r="C5" s="24">
        <v>12121</v>
      </c>
      <c r="D5" s="19">
        <f>VLOOKUP(Table1[[#This Row],[Ticker]],stocks!A$5:C$11,2,FALSE)</f>
        <v>136.31</v>
      </c>
      <c r="E5" s="1">
        <f>Table1[[#This Row],[Price]]*Table1[[#This Row],[Shares]]</f>
        <v>1652213.51</v>
      </c>
      <c r="F5" s="3">
        <f>VLOOKUP(Table1[[#This Row],[Ticker]],stocks!A$5:C$103,3,FALSE)</f>
        <v>-2.8785179907374392E-2</v>
      </c>
      <c r="G5" s="1">
        <f>Table1[[#This Row],[Value]]-Table1[[#This Row],[Value]]/(Table1[[#This Row],[Change]]+1)</f>
        <v>-48968.839999999851</v>
      </c>
      <c r="H5" s="1">
        <v>72.319999999999993</v>
      </c>
      <c r="I5" s="4">
        <f>(Table1[[#This Row],[Price]]-Table1[[#This Row],[Avg Cost]])*Table1[[#This Row],[Shares]]</f>
        <v>775622.79000000015</v>
      </c>
      <c r="J5" s="5">
        <f>Table1[[#This Row],[Value]]*VLOOKUP(Table1[[#This Row],[Ticker]],stocks!A$5:F$100,4,FALSE)</f>
        <v>1652213.51</v>
      </c>
      <c r="K5" s="5">
        <f>Table1[[#This Row],[Value]]*VLOOKUP(Table1[[#This Row],[Ticker]],stocks!$A$5:$F$100,5,FALSE)</f>
        <v>0</v>
      </c>
      <c r="L5" s="5">
        <f>Table1[[#This Row],[Value]]*VLOOKUP(Table1[[#This Row],[Ticker]],stocks!$A$5:$F$100,6,FALSE)</f>
        <v>0</v>
      </c>
    </row>
    <row r="6" spans="1:16384" x14ac:dyDescent="0.25">
      <c r="A6" t="s">
        <v>14</v>
      </c>
      <c r="B6" t="s">
        <v>15</v>
      </c>
      <c r="C6" s="24">
        <v>8888</v>
      </c>
      <c r="D6" s="19">
        <f>VLOOKUP(Table1[[#This Row],[Ticker]],stocks!A$5:C$11,2,FALSE)</f>
        <v>213.08</v>
      </c>
      <c r="E6" s="1">
        <f>Table1[[#This Row],[Price]]*Table1[[#This Row],[Shares]]</f>
        <v>1893855.04</v>
      </c>
      <c r="F6" s="3">
        <f>VLOOKUP(Table1[[#This Row],[Ticker]],stocks!A$5:C$103,3,FALSE)</f>
        <v>2.0595842513650764E-2</v>
      </c>
      <c r="G6" s="1">
        <f>Table1[[#This Row],[Value]]-Table1[[#This Row],[Value]]/(Table1[[#This Row],[Change]]+1)</f>
        <v>38218.40000000014</v>
      </c>
      <c r="H6" s="1">
        <v>259</v>
      </c>
      <c r="I6" s="4">
        <f>(Table1[[#This Row],[Price]]-Table1[[#This Row],[Avg Cost]])*Table1[[#This Row],[Shares]]</f>
        <v>-408136.9599999999</v>
      </c>
      <c r="J6" s="5">
        <f>Table1[[#This Row],[Value]]*VLOOKUP(Table1[[#This Row],[Ticker]],stocks!A$5:F$100,4,FALSE)</f>
        <v>1893855.04</v>
      </c>
      <c r="K6" s="6">
        <f>Table1[[#This Row],[Value]]*VLOOKUP(Table1[[#This Row],[Ticker]],stocks!$A$5:$F$100,5,FALSE)</f>
        <v>0</v>
      </c>
      <c r="L6" s="6">
        <f>Table1[[#This Row],[Value]]*VLOOKUP(Table1[[#This Row],[Ticker]],stocks!$A$5:$F$100,6,FALSE)</f>
        <v>0</v>
      </c>
    </row>
    <row r="7" spans="1:16384" x14ac:dyDescent="0.25">
      <c r="A7" t="s">
        <v>28</v>
      </c>
      <c r="B7" t="s">
        <v>24</v>
      </c>
      <c r="C7" s="24">
        <v>2222</v>
      </c>
      <c r="D7" s="19">
        <f>VLOOKUP(Table1[[#This Row],[Ticker]],stocks!A$5:C$11,2,FALSE)</f>
        <v>1217.1300000000001</v>
      </c>
      <c r="E7" s="1">
        <f>Table1[[#This Row],[Price]]*Table1[[#This Row],[Shares]]</f>
        <v>2704462.8600000003</v>
      </c>
      <c r="F7" s="3">
        <f>VLOOKUP(Table1[[#This Row],[Ticker]],stocks!A$5:C$103,3,FALSE)</f>
        <v>-6.5380283069690348E-3</v>
      </c>
      <c r="G7" s="1">
        <f>Table1[[#This Row],[Value]]-Table1[[#This Row],[Value]]/(Table1[[#This Row],[Change]]+1)</f>
        <v>-17798.220000000205</v>
      </c>
      <c r="H7" s="1">
        <v>907</v>
      </c>
      <c r="I7" s="4">
        <f>(Table1[[#This Row],[Price]]-Table1[[#This Row],[Avg Cost]])*Table1[[#This Row],[Shares]]</f>
        <v>689108.86000000022</v>
      </c>
      <c r="J7" s="5">
        <f>Table1[[#This Row],[Value]]*VLOOKUP(Table1[[#This Row],[Ticker]],stocks!A$5:F$100,4,FALSE)</f>
        <v>2704462.8600000003</v>
      </c>
      <c r="K7" s="6">
        <f>Table1[[#This Row],[Value]]*VLOOKUP(Table1[[#This Row],[Ticker]],stocks!$A$5:$F$100,5,FALSE)</f>
        <v>0</v>
      </c>
      <c r="L7" s="6">
        <f>Table1[[#This Row],[Value]]*VLOOKUP(Table1[[#This Row],[Ticker]],stocks!$A$5:$F$100,6,FALSE)</f>
        <v>0</v>
      </c>
    </row>
    <row r="8" spans="1:16384" x14ac:dyDescent="0.25">
      <c r="A8" t="s">
        <v>26</v>
      </c>
      <c r="B8" t="s">
        <v>31</v>
      </c>
      <c r="C8" s="24">
        <v>44444</v>
      </c>
      <c r="D8" s="19">
        <f>VLOOKUP(Table1[[#This Row],[Ticker]],stocks!A$5:C$11,2,FALSE)</f>
        <v>51.69</v>
      </c>
      <c r="E8" s="1">
        <f>Table1[[#This Row],[Price]]*Table1[[#This Row],[Shares]]</f>
        <v>2297310.36</v>
      </c>
      <c r="F8" s="3">
        <f>VLOOKUP(Table1[[#This Row],[Ticker]],stocks!A$5:C$103,3,FALSE)</f>
        <v>-7.869481765835018E-3</v>
      </c>
      <c r="G8" s="1">
        <f>Table1[[#This Row],[Value]]-Table1[[#This Row],[Value]]/(Table1[[#This Row],[Change]]+1)</f>
        <v>-18222.040000000037</v>
      </c>
      <c r="H8" s="1">
        <v>55</v>
      </c>
      <c r="I8" s="4">
        <f>(Table1[[#This Row],[Price]]-Table1[[#This Row],[Avg Cost]])*Table1[[#This Row],[Shares]]</f>
        <v>-147109.6400000001</v>
      </c>
      <c r="J8" s="5">
        <f>Table1[[#This Row],[Value]]*VLOOKUP(Table1[[#This Row],[Ticker]],stocks!A$5:F$100,4,FALSE)</f>
        <v>0</v>
      </c>
      <c r="K8" s="6">
        <f>Table1[[#This Row],[Value]]*VLOOKUP(Table1[[#This Row],[Ticker]],stocks!$A$5:$F$100,5,FALSE)</f>
        <v>1378386.2159999998</v>
      </c>
      <c r="L8" s="6">
        <f>Table1[[#This Row],[Value]]*VLOOKUP(Table1[[#This Row],[Ticker]],stocks!$A$5:$F$100,6,FALSE)</f>
        <v>918924.14399999997</v>
      </c>
    </row>
    <row r="9" spans="1:16384" x14ac:dyDescent="0.25">
      <c r="A9" t="s">
        <v>33</v>
      </c>
      <c r="B9" t="s">
        <v>32</v>
      </c>
      <c r="C9" s="24">
        <v>3333</v>
      </c>
      <c r="D9" s="19">
        <f>VLOOKUP(Table1[[#This Row],[Ticker]],stocks!A$5:C$11,2,FALSE)</f>
        <v>273.08</v>
      </c>
      <c r="E9" s="1">
        <f>Table1[[#This Row],[Price]]*Table1[[#This Row],[Shares]]</f>
        <v>910175.6399999999</v>
      </c>
      <c r="F9" s="3">
        <f>VLOOKUP(Table1[[#This Row],[Ticker]],stocks!A$5:C$103,3,FALSE)</f>
        <v>-1.1331957568516682E-2</v>
      </c>
      <c r="G9" s="1">
        <f>Table1[[#This Row],[Value]]-Table1[[#This Row],[Value]]/(Table1[[#This Row],[Change]]+1)</f>
        <v>-10432.289999999921</v>
      </c>
      <c r="H9" s="1">
        <v>59.03</v>
      </c>
      <c r="I9" s="4">
        <f>(Table1[[#This Row],[Price]]-Table1[[#This Row],[Avg Cost]])*Table1[[#This Row],[Shares]]</f>
        <v>713428.64999999991</v>
      </c>
      <c r="J9" s="5">
        <f>Table1[[#This Row],[Value]]*VLOOKUP(Table1[[#This Row],[Ticker]],stocks!A$5:F$100,4,FALSE)</f>
        <v>100119.32039999998</v>
      </c>
      <c r="K9" s="6">
        <f>Table1[[#This Row],[Value]]*VLOOKUP(Table1[[#This Row],[Ticker]],stocks!$A$5:$F$100,5,FALSE)</f>
        <v>409579.03799999994</v>
      </c>
      <c r="L9" s="6">
        <f>Table1[[#This Row],[Value]]*VLOOKUP(Table1[[#This Row],[Ticker]],stocks!$A$5:$F$100,6,FALSE)</f>
        <v>400477.28159999993</v>
      </c>
    </row>
    <row r="10" spans="1:16384" x14ac:dyDescent="0.25">
      <c r="A10" t="s">
        <v>35</v>
      </c>
      <c r="B10" t="s">
        <v>34</v>
      </c>
      <c r="C10" s="24">
        <v>111</v>
      </c>
      <c r="D10" s="19">
        <f>VLOOKUP(Table1[[#This Row],[Ticker]],stocks!A$5:C$11,2,FALSE)</f>
        <v>9944.2800000000007</v>
      </c>
      <c r="E10" s="1">
        <f>Table1[[#This Row],[Price]]*Table1[[#This Row],[Shares]]</f>
        <v>1103815.08</v>
      </c>
      <c r="F10" s="3">
        <f>VLOOKUP(Table1[[#This Row],[Ticker]],stocks!A$5:C$103,3,FALSE)</f>
        <v>1.6840174281334955E-2</v>
      </c>
      <c r="G10" s="1">
        <f>Table1[[#This Row],[Value]]-Table1[[#This Row],[Value]]/(Table1[[#This Row],[Change]]+1)</f>
        <v>18280.590000000084</v>
      </c>
      <c r="H10" s="1">
        <v>14056</v>
      </c>
      <c r="I10" s="4">
        <f>(Table1[[#This Row],[Price]]-Table1[[#This Row],[Avg Cost]])*Table1[[#This Row],[Shares]]</f>
        <v>-456400.91999999993</v>
      </c>
      <c r="J10" s="5">
        <f>Table1[[#This Row],[Value]]*VLOOKUP(Table1[[#This Row],[Ticker]],stocks!A$5:F$100,4,FALSE)</f>
        <v>0</v>
      </c>
      <c r="K10" s="6">
        <f>Table1[[#This Row],[Value]]*VLOOKUP(Table1[[#This Row],[Ticker]],stocks!$A$5:$F$100,5,FALSE)</f>
        <v>0</v>
      </c>
      <c r="L10" s="6">
        <f>Table1[[#This Row],[Value]]*VLOOKUP(Table1[[#This Row],[Ticker]],stocks!$A$5:$F$100,6,FALSE)</f>
        <v>0</v>
      </c>
    </row>
    <row r="11" spans="1:16384" x14ac:dyDescent="0.25">
      <c r="A11" t="s">
        <v>16</v>
      </c>
      <c r="B11" t="s">
        <v>27</v>
      </c>
      <c r="C11" s="24">
        <v>1111111</v>
      </c>
      <c r="D11" s="19">
        <f>VLOOKUP(Table1[[#This Row],[Ticker]],stocks!A$5:C$11,2,FALSE)</f>
        <v>1.1040000000000001</v>
      </c>
      <c r="E11" s="1">
        <f>Table1[[#This Row],[Price]]*Table1[[#This Row],[Shares]]</f>
        <v>1226666.544</v>
      </c>
      <c r="F11" s="3">
        <f>VLOOKUP(Table1[[#This Row],[Ticker]],stocks!A$5:C$103,3,FALSE)</f>
        <v>-8.086253369272144E-3</v>
      </c>
      <c r="G11" s="1">
        <f>Table1[[#This Row],[Value]]-Table1[[#This Row],[Value]]/(Table1[[#This Row],[Change]]+1)</f>
        <v>-9999.9989999998361</v>
      </c>
      <c r="H11" s="1">
        <v>1.3</v>
      </c>
      <c r="I11" s="4">
        <f>(Table1[[#This Row],[Price]]-Table1[[#This Row],[Avg Cost]])*Table1[[#This Row],[Shares]]</f>
        <v>-217777.75599999994</v>
      </c>
      <c r="J11" s="5">
        <f>Table1[[#This Row],[Value]]*VLOOKUP(Table1[[#This Row],[Ticker]],stocks!A$5:F$100,4,FALSE)</f>
        <v>0</v>
      </c>
      <c r="K11" s="6">
        <f>Table1[[#This Row],[Value]]*VLOOKUP(Table1[[#This Row],[Ticker]],stocks!$A$5:$F$100,5,FALSE)</f>
        <v>1226666.544</v>
      </c>
      <c r="L11" s="6">
        <f>Table1[[#This Row],[Value]]*VLOOKUP(Table1[[#This Row],[Ticker]],stocks!$A$5:$F$100,6,FALSE)</f>
        <v>0</v>
      </c>
    </row>
    <row r="12" spans="1:16384" x14ac:dyDescent="0.25">
      <c r="A12" t="s">
        <v>17</v>
      </c>
      <c r="D12" s="20"/>
      <c r="E12" s="7">
        <f>SUBTOTAL(109,Table1[Value])</f>
        <v>11788499.034</v>
      </c>
      <c r="G12" s="7">
        <f>SUBTOTAL(109,Table1[Day Gain])</f>
        <v>-48922.398999999627</v>
      </c>
      <c r="H12" s="20"/>
      <c r="I12" s="8">
        <f>SUBTOTAL(109,Table1[Total Gain])</f>
        <v>948735.02400000033</v>
      </c>
      <c r="J12" s="6">
        <f>SUBTOTAL(109,Table1[USA])</f>
        <v>6350650.7303999998</v>
      </c>
      <c r="K12" s="6">
        <f>SUBTOTAL(109,Table1[Europe])</f>
        <v>3014631.7979999995</v>
      </c>
      <c r="L12" s="6">
        <f>SUBTOTAL(109,Table1[Asia])</f>
        <v>1319401.4256</v>
      </c>
    </row>
  </sheetData>
  <phoneticPr fontId="11" type="noConversion"/>
  <conditionalFormatting sqref="E5:E11">
    <cfRule type="colorScale" priority="5">
      <colorScale>
        <cfvo type="min"/>
        <cfvo type="max"/>
        <color rgb="FFFCFCFF"/>
        <color rgb="FF63BE7B"/>
      </colorScale>
    </cfRule>
  </conditionalFormatting>
  <conditionalFormatting sqref="G5:G12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I5:I1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{698BBDEE-6A05-4F13-849B-BD2462EC38C2}</x14:id>
        </ext>
      </extLst>
    </cfRule>
  </conditionalFormatting>
  <conditionalFormatting sqref="E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8BBDEE-6A05-4F13-849B-BD2462EC38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I5:I11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971D-43F5-43EF-8981-787F161253F5}">
  <dimension ref="A1:F11"/>
  <sheetViews>
    <sheetView workbookViewId="0">
      <selection activeCell="F10" sqref="F10"/>
    </sheetView>
  </sheetViews>
  <sheetFormatPr defaultRowHeight="15" x14ac:dyDescent="0.25"/>
  <sheetData>
    <row r="1" spans="1:6" ht="23.25" x14ac:dyDescent="0.35">
      <c r="A1" s="12" t="s">
        <v>18</v>
      </c>
      <c r="B1" s="13" t="s">
        <v>19</v>
      </c>
    </row>
    <row r="2" spans="1:6" ht="23.25" x14ac:dyDescent="0.35">
      <c r="A2" s="12" t="s">
        <v>25</v>
      </c>
      <c r="B2" s="13"/>
    </row>
    <row r="4" spans="1:6" x14ac:dyDescent="0.25">
      <c r="A4" s="11" t="s">
        <v>1</v>
      </c>
      <c r="B4" s="9" t="s">
        <v>3</v>
      </c>
      <c r="C4" s="10" t="s">
        <v>20</v>
      </c>
      <c r="D4" s="14" t="s">
        <v>21</v>
      </c>
      <c r="E4" s="14" t="s">
        <v>22</v>
      </c>
      <c r="F4" s="14" t="s">
        <v>23</v>
      </c>
    </row>
    <row r="5" spans="1:6" x14ac:dyDescent="0.25">
      <c r="A5" t="s">
        <v>13</v>
      </c>
      <c r="B5" s="15">
        <v>136.31</v>
      </c>
      <c r="C5" s="16">
        <v>-2.8785179907374392E-2</v>
      </c>
      <c r="D5" s="17">
        <v>1</v>
      </c>
      <c r="E5" s="17">
        <v>0</v>
      </c>
      <c r="F5" s="17">
        <v>0</v>
      </c>
    </row>
    <row r="6" spans="1:6" x14ac:dyDescent="0.25">
      <c r="A6" t="s">
        <v>15</v>
      </c>
      <c r="B6" s="15">
        <v>213.08</v>
      </c>
      <c r="C6" s="16">
        <v>2.0595842513650764E-2</v>
      </c>
      <c r="D6" s="17">
        <v>1</v>
      </c>
      <c r="E6" s="17">
        <v>0</v>
      </c>
      <c r="F6" s="17">
        <v>0</v>
      </c>
    </row>
    <row r="7" spans="1:6" x14ac:dyDescent="0.25">
      <c r="A7" t="s">
        <v>24</v>
      </c>
      <c r="B7" s="15">
        <v>1217.1300000000001</v>
      </c>
      <c r="C7" s="16">
        <v>-6.5380283069690348E-3</v>
      </c>
      <c r="D7" s="17">
        <v>1</v>
      </c>
      <c r="E7" s="17">
        <v>0</v>
      </c>
      <c r="F7" s="17">
        <v>0</v>
      </c>
    </row>
    <row r="8" spans="1:6" x14ac:dyDescent="0.25">
      <c r="A8" t="s">
        <v>31</v>
      </c>
      <c r="B8" s="15">
        <v>51.69</v>
      </c>
      <c r="C8" s="16">
        <v>-7.869481765835018E-3</v>
      </c>
      <c r="D8" s="18">
        <v>0</v>
      </c>
      <c r="E8" s="18">
        <v>0.6</v>
      </c>
      <c r="F8" s="18">
        <v>0.4</v>
      </c>
    </row>
    <row r="9" spans="1:6" x14ac:dyDescent="0.25">
      <c r="A9" t="s">
        <v>32</v>
      </c>
      <c r="B9" s="15">
        <v>273.08</v>
      </c>
      <c r="C9" s="16">
        <v>-1.1331957568516682E-2</v>
      </c>
      <c r="D9" s="18">
        <v>0.11</v>
      </c>
      <c r="E9" s="18">
        <v>0.45</v>
      </c>
      <c r="F9" s="18">
        <v>0.44</v>
      </c>
    </row>
    <row r="10" spans="1:6" x14ac:dyDescent="0.25">
      <c r="A10" t="s">
        <v>34</v>
      </c>
      <c r="B10" s="15">
        <v>9944.2800000000007</v>
      </c>
      <c r="C10" s="15">
        <v>1.6840174281334955E-2</v>
      </c>
      <c r="D10" s="17">
        <v>0</v>
      </c>
      <c r="E10" s="17">
        <v>0</v>
      </c>
      <c r="F10" s="17">
        <v>0</v>
      </c>
    </row>
    <row r="11" spans="1:6" x14ac:dyDescent="0.25">
      <c r="A11" t="s">
        <v>27</v>
      </c>
      <c r="B11" s="15">
        <v>1.1040000000000001</v>
      </c>
      <c r="C11" s="15">
        <v>-8.086253369272144E-3</v>
      </c>
      <c r="D11" s="17">
        <v>0</v>
      </c>
      <c r="E11" s="17">
        <v>1</v>
      </c>
      <c r="F11" s="17">
        <v>0</v>
      </c>
    </row>
  </sheetData>
  <hyperlinks>
    <hyperlink ref="B1" r:id="rId1" display="Stock Connector" xr:uid="{A2FEDE04-5271-4FD5-948B-F94C34DFA441}"/>
  </hyperlinks>
  <pageMargins left="0.7" right="0.7" top="0.75" bottom="0.75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346FECC2-5FC1-4719-8BE8-C06A8C8F4A30}">
          <xm:f>stocks!$B$6</xm:f>
        </x15:webExtension>
        <x15:webExtension appRef="{B06360EE-1AF8-4C09-AA33-2E56BA9B3E3F}">
          <xm:f>stocks!$B$11</xm:f>
        </x15:webExtension>
        <x15:webExtension appRef="{B9A78F2D-E297-42D6-BE25-AF45FFB929BC}">
          <xm:f>stocks!$C$11</xm:f>
        </x15:webExtension>
        <x15:webExtension appRef="{84D4A591-4AC2-4086-BE80-9A93B2CB260D}">
          <xm:f>stocks!$C$6</xm:f>
        </x15:webExtension>
        <x15:webExtension appRef="{566CBCD1-E1AA-4F6B-9B6D-4CBEC9C6E2FF}">
          <xm:f>stocks!$B$7</xm:f>
        </x15:webExtension>
        <x15:webExtension appRef="{B9300FED-B854-44BA-AB79-C4025DAEAE68}">
          <xm:f>stocks!$C$7</xm:f>
        </x15:webExtension>
        <x15:webExtension appRef="{1022BB3C-C2EF-4912-BA0E-EAB6343FEB96}">
          <xm:f>stocks!$B$5</xm:f>
        </x15:webExtension>
        <x15:webExtension appRef="{6FDC2B6E-36C1-48B0-B91C-A1D6BA892A8C}">
          <xm:f>stocks!$C$5</xm:f>
        </x15:webExtension>
        <x15:webExtension appRef="{A267FF8B-CF17-48F5-9B56-DD89277A409C}">
          <xm:f>stocks!$B$8</xm:f>
        </x15:webExtension>
        <x15:webExtension appRef="{A5740C21-7922-4764-88F8-4FC3745699A5}">
          <xm:f>stocks!$C$8</xm:f>
        </x15:webExtension>
        <x15:webExtension appRef="{50704B6D-5EF7-4503-A6E6-1FEA87642B90}">
          <xm:f>stocks!$B$9</xm:f>
        </x15:webExtension>
        <x15:webExtension appRef="{8224B2C9-A675-401F-9B4B-1D48490ACDCD}">
          <xm:f>stocks!$C$9</xm:f>
        </x15:webExtension>
        <x15:webExtension appRef="{1BC87A18-CCE2-4A0F-9C8E-E2B35C43E828}">
          <xm:f>stocks!$B$10</xm:f>
        </x15:webExtension>
        <x15:webExtension appRef="{477A0E1B-BCC0-4ABF-9E95-A7191239692F}">
          <xm:f>stocks!$C$10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stocks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Saunders</dc:creator>
  <cp:lastModifiedBy>Michael Saunders</cp:lastModifiedBy>
  <dcterms:created xsi:type="dcterms:W3CDTF">2019-07-06T02:50:41Z</dcterms:created>
  <dcterms:modified xsi:type="dcterms:W3CDTF">2019-08-01T10:04:16Z</dcterms:modified>
</cp:coreProperties>
</file>